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ciones" state="visible" r:id="rId4"/>
    <sheet sheetId="2" name="Rubrica" state="visible" r:id="rId5"/>
    <sheet sheetId="3" name="Mapa de análisis" state="visible" r:id="rId6"/>
    <sheet sheetId="4" name="Hallazgos" state="visible" r:id="rId7"/>
    <sheet sheetId="5" name="Severidad" state="visible" r:id="rId8"/>
    <sheet sheetId="6" name="Resumen" state="visible" r:id="rId9"/>
  </sheets>
  <calcPr calcId="171027"/>
</workbook>
</file>

<file path=xl/sharedStrings.xml><?xml version="1.0" encoding="utf-8"?>
<sst xmlns="http://schemas.openxmlformats.org/spreadsheetml/2006/main" count="237" uniqueCount="182">
  <si>
    <t>Campo</t>
  </si>
  <si>
    <t>Valor</t>
  </si>
  <si>
    <t>Cliente / proyecto</t>
  </si>
  <si>
    <t>[Cliente] · [proyecto]</t>
  </si>
  <si>
    <t>Responsable</t>
  </si>
  <si>
    <t>[Nombre · rol]</t>
  </si>
  <si>
    <t>Fuente de los hallazgos</t>
  </si>
  <si>
    <t>[n entrevistas con recorrido guiado + revisión heurística]</t>
  </si>
  <si>
    <t>Versión de la plantilla</t>
  </si>
  <si>
    <t>v1.2 · última revisión [DD/MM/AAAA]</t>
  </si>
  <si>
    <t>Orden de trabajo</t>
  </si>
  <si>
    <t>1. Lee la Rúbrica. No puntúes sin ella: los números solo significan algo si todo el equipo usa la misma escala.</t>
  </si>
  <si>
    <t>2. Escribe un hallazgo por fila en Hallazgos. Un hallazgo es un problema observado, no una recomendación.</t>
  </si>
  <si>
    <t>3. Puntúa Frecuencia, Impacto y Persistencia con los desplegables. Severidad, Nivel y Acción se calculan solas: no las escribas.</t>
  </si>
  <si>
    <t>4. El Resumen se recalcula automáticamente y excluye las filas marcadas EJ.</t>
  </si>
  <si>
    <t>Cómo se borran los datos de ejemplo</t>
  </si>
  <si>
    <t>Desde la v1.1 los ejemplos están en TRES hojas, no en una. Borrar solo los de Severidad deja los otros dos dentro del archivo que compartes.</t>
  </si>
  <si>
    <t>EL ORDEN IMPORTA, y es al revés de como se leen las hojas: primero Severidad, después Hallazgos, después Mapa de análisis.</t>
  </si>
  <si>
    <t>Por qué: la columna EJ de Severidad no es propia, la trae por BUSCARV desde Hallazgos. Si borras primero en Hallazgos, esa columna deja de resolver, «Marcas EJ pendientes» cae a cero y quedan cinco filas de ejemplo en Severidad que el contador ya no ve. «Filas sin vínculo» sí las detecta, así que la planilla estaría diciendo dos cosas incompatibles, y la que miente es la que estabas mirando.</t>
  </si>
  <si>
    <t>1. Severidad: filtro de la columna L (EJ del hallazgo), seleccionar EJ, eliminar las filas visibles.</t>
  </si>
  <si>
    <t>2. Hallazgos: filtro de la columna B (EJ), seleccionar EJ, eliminar las filas visibles.</t>
  </si>
  <si>
    <t>3. Mapa de análisis: filtro de la columna A (Participante), seleccionar EJ, eliminar las filas visibles.</t>
  </si>
  <si>
    <t>4. Quitar los filtros. En el Resumen, «Pendientes antes de compartir» tiene que dar 0, y su desglose de la derecha también. Ese total ya no depende del orden: si borras Hallazgos primero, las filas de Severidad salen de «Ejemplos sin borrar» pero entran en «Filas sin vínculo», así que el número no baja hasta que se van de verdad. El orden de arriba te ahorra ese rodeo.</t>
  </si>
  <si>
    <t>Borrarlos no cambia ningún número del Resumen, que ya los excluía: solo saca los ejemplos del archivo.</t>
  </si>
  <si>
    <t>Accesibilidad de esta planilla</t>
  </si>
  <si>
    <t>Ningún nivel de severidad se distingue solo por color: cada celda lleva el número y la palabra (1 · Crítico).</t>
  </si>
  <si>
    <t>Los rellenos son tintes claros con texto navy, sobre 4,5:1.</t>
  </si>
  <si>
    <t>Tamaño mínimo 14 px (10,5 pt) en toda la planilla. Fila 1 fijada en cada hoja.</t>
  </si>
  <si>
    <t>Los dos modos</t>
  </si>
  <si>
    <t>ENLAZADO, que es como viene. El hallazgo se escribe una vez, en Hallazgos. Las columnas B y C de Severidad lo traen por su ID. Es lo que mantiene entera la cadena evidencia, código, categoría, tema, hallazgo, severidad.</t>
  </si>
  <si>
    <t>Cómo poblar la columna A de Severidad: en Hallazgos, copia la columna ID y pégala en Severidad como valores. Es una acción por sesión de análisis, no una por hallazgo. No lleva fórmula a propósito: esta hoja se ordena y se filtra, y una fórmula ahí se desordenaría con ella.</t>
  </si>
  <si>
    <t>AUTÓNOMO. Para usar Severidad sola: borra las fórmulas de B y C y escribe el hallazgo directo. Al hacerlo el vínculo con las dos primeras hojas se corta, y el Resumen deja de excluir bien las filas de ejemplo.</t>
  </si>
  <si>
    <t>Escribir encima de una fórmula sin borrarla deja la planilla a medio camino entre los dos modos. Elige uno. El Resumen tiene dos indicadores, arriba a la derecha, que cuentan las filas sin vínculo y las que quedaron en modo manual.</t>
  </si>
  <si>
    <t>Qué cambió en la v1.2</t>
  </si>
  <si>
    <t>La hoja «Matriz» ahora se llama «Severidad». Si tenías fórmulas o gráficos propios apuntando a Matriz!, hay que repuntarlos.</t>
  </si>
  <si>
    <t>Se agregaron «Mapa de análisis» y «Hallazgos» antes de ella. El hallazgo se escribe en Hallazgos y Severidad lo trae por ID.</t>
  </si>
  <si>
    <t>Un impacto 4 ya no baja de «2 · Mayor», así que los mismos datos pueden dar otra clasificación que en versiones anteriores.</t>
  </si>
  <si>
    <t>El orden para borrar los ejemplos cambió: ahora son tres hojas y hay que empezar por Severidad. Con el procedimiento viejo quedan ejemplos dentro del archivo.</t>
  </si>
  <si>
    <t>«Marcas EJ pendientes» pasa a «Pendientes antes de compartir» y suma cuatro cosas en vez de una, con su desglose en D2:E5.</t>
  </si>
  <si>
    <t>Los rangos del Resumen no se movieron: la distribución por nivel sigue en A8:B12 y la severidad por paso en A16:C22.</t>
  </si>
  <si>
    <t>Qué cambió en la v1.1</t>
  </si>
  <si>
    <t>Estuvo publicada unas horas el 7 de septiembre de 2026. Si tu copia dice v1.1, es esta.</t>
  </si>
  <si>
    <t>La columna Nivel mostraba #¿NOMBRE? en Excel. Usaba una función que el formato exige guardar de otra manera; en Google Sheets funcionaba, así que el defecto solo se veía en Excel.</t>
  </si>
  <si>
    <t>Las validaciones de datos podían no aplicar: el archivo declaraba un valor que no existe en el formato, lo que lo vuelve formalmente inválido.</t>
  </si>
  <si>
    <t>Nota de método y limitaciones</t>
  </si>
  <si>
    <t>La severidad es un juicio experto calibrado con la rúbrica, no una medición.</t>
  </si>
  <si>
    <t>Frecuencia se estima sobre las sesiones observadas, no sobre la población: "6 de 10 participantes" no es "60 % de los usuarios".</t>
  </si>
  <si>
    <t>La columna Esfuerzo la completa el equipo de desarrollo, no investigación.</t>
  </si>
  <si>
    <t>Dos evaluadores puntúan por separado y se discuten solo las filas con diferencia mayor a 1 punto.</t>
  </si>
  <si>
    <t>La trazabilidad está enlazada de la mitad para abajo, no entera. De Hallazgos a Severidad el vínculo es por ID y la planilla avisa si se rompe. Del Mapa de análisis a Hallazgos la correspondencia es por texto libre: el tema que escribes en una hoja y el que escribes en la otra se parecen porque los escribiste tú, no porque algo los ate. Es a propósito, el mapa es narrativo; pero esa mitad de la cadena la sostiene tu disciplina, no una fórmula.</t>
  </si>
  <si>
    <t>Frecuencia · columna D</t>
  </si>
  <si>
    <t>Puntaje</t>
  </si>
  <si>
    <t>Paso</t>
  </si>
  <si>
    <t>Esfuerzo</t>
  </si>
  <si>
    <t>Marca</t>
  </si>
  <si>
    <t>Origen</t>
  </si>
  <si>
    <t>Etiqueta</t>
  </si>
  <si>
    <t>Criterio</t>
  </si>
  <si>
    <t>Registro</t>
  </si>
  <si>
    <t>EJ</t>
  </si>
  <si>
    <t>análisis temático</t>
  </si>
  <si>
    <t>Todos</t>
  </si>
  <si>
    <t>Le pasó a 8 o más de cada 10 participantes</t>
  </si>
  <si>
    <t>Permisos</t>
  </si>
  <si>
    <t/>
  </si>
  <si>
    <t>sesión de testeo</t>
  </si>
  <si>
    <t>Mayoría</t>
  </si>
  <si>
    <t>Entre 5 y 7 de cada 10</t>
  </si>
  <si>
    <t>Datos personales</t>
  </si>
  <si>
    <t>evaluación heurística</t>
  </si>
  <si>
    <t>Algunos</t>
  </si>
  <si>
    <t>Entre 2 y 4 de cada 10</t>
  </si>
  <si>
    <t>Verificación</t>
  </si>
  <si>
    <t>analytics</t>
  </si>
  <si>
    <t>Aislado</t>
  </si>
  <si>
    <t>Un solo participante, sin patrón</t>
  </si>
  <si>
    <t>Vinculación</t>
  </si>
  <si>
    <t>Cierre</t>
  </si>
  <si>
    <t>Impacto · columna E</t>
  </si>
  <si>
    <t>Bloquea</t>
  </si>
  <si>
    <t>La tarea no se puede completar; el usuario abandona</t>
  </si>
  <si>
    <t>Retrasa</t>
  </si>
  <si>
    <t>Se completa, pero con reintentos o ayuda externa</t>
  </si>
  <si>
    <t>Molesta</t>
  </si>
  <si>
    <t>Genera duda o irritación, sin costo de tiempo relevante</t>
  </si>
  <si>
    <t>Cosmético</t>
  </si>
  <si>
    <t>Se nota, no afecta la tarea</t>
  </si>
  <si>
    <t>Persistencia · columna F</t>
  </si>
  <si>
    <t>No se supera</t>
  </si>
  <si>
    <t>Vuelve a ocurrir en cada intento, incluso avisado</t>
  </si>
  <si>
    <t>Se supera con esfuerzo</t>
  </si>
  <si>
    <t>Se aprende tras varios intentos</t>
  </si>
  <si>
    <t>Se supera al segundo intento</t>
  </si>
  <si>
    <t>Falla una vez y luego no</t>
  </si>
  <si>
    <t>Puntual</t>
  </si>
  <si>
    <t>Ocurrió una vez y no se repitió</t>
  </si>
  <si>
    <t>Escala de severidad · columnas G y H</t>
  </si>
  <si>
    <t>La severidad no es un promedio simple: es (2·Frecuencia + 2·Impacto + Persistencia) / 5. Frecuencia e impacto pesan doble.</t>
  </si>
  <si>
    <t>Override: un impacto 4 nunca baja de «2 · Mayor». La fórmula ya pondera el impacto al doble y aun así un hallazgo que bloquea la tarea pero le ocurrió a una sola persona da 2,2 y cae en Menor. Con 5 a 10 sesiones la frecuencia no distingue entre «es un caso de borde raro» y «no lo detectamos con esta muestra», y por eso el impacto manda. La columna Override de la hoja Severidad marca las filas donde actuó.</t>
  </si>
  <si>
    <t>Rango</t>
  </si>
  <si>
    <t>Nivel</t>
  </si>
  <si>
    <t>Qué implica</t>
  </si>
  <si>
    <t>3,5 – 4,0</t>
  </si>
  <si>
    <t>1 · Crítico</t>
  </si>
  <si>
    <t>Se corrige antes del próximo release</t>
  </si>
  <si>
    <t>2,5 – 3,4</t>
  </si>
  <si>
    <t>2 · Mayor</t>
  </si>
  <si>
    <t>Entra al backlog priorizado del trimestre</t>
  </si>
  <si>
    <t>1,5 – 2,4</t>
  </si>
  <si>
    <t>3 · Menor</t>
  </si>
  <si>
    <t>Se agrupa con otros cambios del mismo flujo</t>
  </si>
  <si>
    <t>1,0 – 1,4</t>
  </si>
  <si>
    <t>4 · Cosmético</t>
  </si>
  <si>
    <t>Se registra, no se prioriza</t>
  </si>
  <si>
    <t>Participante</t>
  </si>
  <si>
    <t>Sesión</t>
  </si>
  <si>
    <t>Cita textual (evidencia)</t>
  </si>
  <si>
    <t>Código inicial</t>
  </si>
  <si>
    <t>Categoría</t>
  </si>
  <si>
    <t>Tema</t>
  </si>
  <si>
    <t>S1</t>
  </si>
  <si>
    <t>"[cita textual, no parafraseada]"</t>
  </si>
  <si>
    <t>[código]</t>
  </si>
  <si>
    <t>[categoría]</t>
  </si>
  <si>
    <t>[tema]</t>
  </si>
  <si>
    <t>Para qué sirve esta hoja</t>
  </si>
  <si>
    <t>Es el rastro que permite responder «¿de dónde salió este tema?» sin volver a las transcripciones.</t>
  </si>
  <si>
    <t>Se llena solo si hubo análisis temático. Un hallazgo que viene de una sesión de testeo o de una evaluación heurística entra directo en Hallazgos, con su Origen.</t>
  </si>
  <si>
    <t>No se codifica acá. Esta hoja registra el camino, no lo reemplaza.</t>
  </si>
  <si>
    <t>ID</t>
  </si>
  <si>
    <t>Hallazgo</t>
  </si>
  <si>
    <t>Tema o referencia</t>
  </si>
  <si>
    <t>Paso del flujo</t>
  </si>
  <si>
    <t>Evidencia</t>
  </si>
  <si>
    <t>Puntuado</t>
  </si>
  <si>
    <t>Pide la clave del banco dentro de la app; el usuario cierra sin completar</t>
  </si>
  <si>
    <t>Desconfianza al vincular</t>
  </si>
  <si>
    <t>"Me está pidiendo mi clave del banco dentro de otra app. Aquí me salgo."</t>
  </si>
  <si>
    <t>El código de verificación llega después de que expira el temporizador en pantalla</t>
  </si>
  <si>
    <t>Tarea 2</t>
  </si>
  <si>
    <t>4 de 5 participantes reintentaron</t>
  </si>
  <si>
    <t>No queda claro por qué se pide el RUT antes de mostrar qué hace la app</t>
  </si>
  <si>
    <t>Costo antes del beneficio</t>
  </si>
  <si>
    <t>"¿Para qué quieren mi RUT si todavía no sé qué hace?"</t>
  </si>
  <si>
    <t>El texto de permisos usa lenguaje legal que nadie lee</t>
  </si>
  <si>
    <t>H4 · Consistencia</t>
  </si>
  <si>
    <t>Heurística 4</t>
  </si>
  <si>
    <t>El logo de la pantalla de bienvenida se ve pixelado en pantallas grandes</t>
  </si>
  <si>
    <t>H8 · Estética</t>
  </si>
  <si>
    <t>Heurística 8</t>
  </si>
  <si>
    <t>Frec.</t>
  </si>
  <si>
    <t>Imp.</t>
  </si>
  <si>
    <t>Pers.</t>
  </si>
  <si>
    <t>Sev.</t>
  </si>
  <si>
    <t>Esf.</t>
  </si>
  <si>
    <t>Acción</t>
  </si>
  <si>
    <t>Override</t>
  </si>
  <si>
    <t>EJ (del hallazgo)</t>
  </si>
  <si>
    <t>Vínculo</t>
  </si>
  <si>
    <t>H-001</t>
  </si>
  <si>
    <t>H-002</t>
  </si>
  <si>
    <t>H-003</t>
  </si>
  <si>
    <t>H-004</t>
  </si>
  <si>
    <t>H-005</t>
  </si>
  <si>
    <t>Indicador</t>
  </si>
  <si>
    <t>Pendientes antes de compartir · desglose</t>
  </si>
  <si>
    <t>Hallazgos reales</t>
  </si>
  <si>
    <t>Ejemplos sin borrar</t>
  </si>
  <si>
    <t>Severidad media</t>
  </si>
  <si>
    <t>Filas sin vínculo</t>
  </si>
  <si>
    <t>Acción «Ahora»</t>
  </si>
  <si>
    <t>Filas en modo manual</t>
  </si>
  <si>
    <t>Pendientes antes de compartir</t>
  </si>
  <si>
    <t>Desglose en las columnas D y E</t>
  </si>
  <si>
    <t>Hallazgos sin puntuar</t>
  </si>
  <si>
    <t>Distribución por nivel</t>
  </si>
  <si>
    <t>Recién descargada, «Ejemplos sin borrar» cuenta las filas de ejemplo que la plantilla trae puestas: ese número no es un error, es lo esperado hasta que las borres. Los cuatro llegan a 0 cuando la planilla está lista para compartir, y ahí su suma es el total de la izquierda. Si alguno no baja, revisa «Cómo se borran los datos de ejemplo» y «Los dos modos» en Instrucciones. Una fila de ejemplo a la que además le sobrescribieron el texto cuenta dos veces, una por cada cosa pendiente, así que el total puede ser mayor que la cantidad de filas involucradas.</t>
  </si>
  <si>
    <t>Nº</t>
  </si>
  <si>
    <t>Severidad por paso del flujo</t>
  </si>
  <si>
    <t>Rango de origen del gráfico. Se inserta desde acá y no desde Severidad, para que no se rompa al ordenar o filtrar.</t>
  </si>
  <si>
    <t>Sev. media</t>
  </si>
  <si>
    <t>Hallazgos por origen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</si>
</sst>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color rgb="FFFFFFFF"/>
      <sz val="11"/>
      <name val="Inter"/>
    </font>
    <font>
      <sz val="10.5"/>
      <name val="Inter"/>
    </font>
    <font>
      <b/>
      <color rgb="FF162B39"/>
      <sz val="12"/>
      <name val="Inter"/>
    </font>
    <font>
      <color rgb="FF4D4D4D"/>
      <sz val="10.5"/>
      <name val="Inter"/>
    </font>
    <font>
      <color rgb="FF162B39"/>
      <sz val="10.5"/>
      <name val="Inter"/>
    </font>
  </fonts>
  <fills count="7">
    <fill>
      <patternFill patternType="none"/>
    </fill>
    <fill>
      <patternFill patternType="gray125"/>
    </fill>
    <fill>
      <patternFill patternType="solid">
        <fgColor rgb="FF1D3648"/>
      </patternFill>
    </fill>
    <fill>
      <patternFill patternType="solid">
        <fgColor rgb="FFF7D9D4"/>
      </patternFill>
    </fill>
    <fill>
      <patternFill patternType="solid">
        <fgColor rgb="FFFAE7CC"/>
      </patternFill>
    </fill>
    <fill>
      <patternFill patternType="solid">
        <fgColor rgb="FFF3EFE6"/>
      </patternFill>
    </fill>
    <fill>
      <patternFill patternType="solid">
        <fgColor rgb="FFF0F0F0"/>
      </patternFill>
    </fill>
  </fills>
  <borders count="2">
    <border>
      <left/>
      <right/>
      <top/>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5">
    <xf numFmtId="0" fontId="0" fillId="0" borderId="0" xfId="0"/>
    <xf numFmtId="0" fontId="1" fillId="0" borderId="0" xfId="0" applyFont="1"/>
    <xf numFmtId="0" fontId="1" fillId="2" borderId="0" xfId="0" applyFont="1" applyFill="1" applyAlignment="1">
      <alignment vertical="center" wrapText="1"/>
    </xf>
    <xf numFmtId="0" fontId="2" fillId="0" borderId="0" xfId="0" applyFont="1"/>
    <xf numFmtId="0" fontId="2" fillId="0" borderId="1" xfId="0" applyFont="1" applyBorder="1"/>
    <xf numFmtId="0" fontId="3" fillId="0" borderId="0" xfId="0" applyFont="1"/>
    <xf numFmtId="0" fontId="4" fillId="0" borderId="0" xfId="0" applyFont="1" applyAlignment="1">
      <alignment vertical="top" wrapText="1"/>
    </xf>
    <xf numFmtId="0" fontId="1" fillId="2" borderId="0" xfId="0" applyFont="1" applyFill="1"/>
    <xf numFmtId="0" fontId="5" fillId="0" borderId="0" xfId="0" applyFont="1"/>
    <xf numFmtId="0" fontId="5" fillId="3" borderId="1" xfId="0" applyFont="1" applyFill="1" applyBorder="1"/>
    <xf numFmtId="0" fontId="5" fillId="4" borderId="1" xfId="0" applyFont="1" applyFill="1" applyBorder="1"/>
    <xf numFmtId="0" fontId="5" fillId="5" borderId="1" xfId="0" applyFont="1" applyFill="1" applyBorder="1"/>
    <xf numFmtId="0" fontId="5" fillId="6" borderId="1" xfId="0" applyFont="1" applyFill="1" applyBorder="1"/>
    <xf numFmtId="0" fontId="2" fillId="0" borderId="1" xfId="0" applyFont="1" applyBorder="1" applyAlignment="1">
      <alignment vertical="top"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workbookViewId="0">
      <pane ySplit="1" topLeftCell="A2" activePane="bottomLeft" state="frozen"/>
      <selection pane="bottomLeft"/>
    </sheetView>
  </sheetViews>
  <sheetFormatPr defaultRowHeight="15" outlineLevelRow="0" outlineLevelCol="0" x14ac:dyDescent="55"/>
  <cols>
    <col min="1" max="1" width="26" customWidth="1"/>
    <col min="2" max="2" width="96" customWidth="1"/>
  </cols>
  <sheetData>
    <row r="1" spans="1:2" s="1" customFormat="1" x14ac:dyDescent="0.25">
      <c r="A1" s="2" t="s">
        <v>0</v>
      </c>
      <c r="B1" s="2" t="s">
        <v>1</v>
      </c>
    </row>
    <row r="2" spans="1:2" s="3" customFormat="1" x14ac:dyDescent="0.25">
      <c r="A2" s="4" t="s">
        <v>2</v>
      </c>
      <c r="B2" s="4" t="s">
        <v>3</v>
      </c>
    </row>
    <row r="3" spans="1:2" s="3" customFormat="1" x14ac:dyDescent="0.25">
      <c r="A3" s="4" t="s">
        <v>4</v>
      </c>
      <c r="B3" s="4" t="s">
        <v>5</v>
      </c>
    </row>
    <row r="4" spans="1:2" s="3" customFormat="1" x14ac:dyDescent="0.25">
      <c r="A4" s="4" t="s">
        <v>6</v>
      </c>
      <c r="B4" s="4" t="s">
        <v>7</v>
      </c>
    </row>
    <row r="5" spans="1:2" s="3" customFormat="1" x14ac:dyDescent="0.25">
      <c r="A5" s="4" t="s">
        <v>8</v>
      </c>
      <c r="B5" s="4" t="s">
        <v>9</v>
      </c>
    </row>
    <row r="8" spans="1:1" x14ac:dyDescent="0.25">
      <c r="A8" s="5" t="s">
        <v>10</v>
      </c>
    </row>
    <row r="9" spans="1:1" x14ac:dyDescent="0.25">
      <c r="A9" s="6" t="s">
        <v>11</v>
      </c>
    </row>
    <row r="10" spans="1:1" x14ac:dyDescent="0.25">
      <c r="A10" s="6" t="s">
        <v>12</v>
      </c>
    </row>
    <row r="11" spans="1:1" x14ac:dyDescent="0.25">
      <c r="A11" s="6" t="s">
        <v>13</v>
      </c>
    </row>
    <row r="12" spans="1:1" x14ac:dyDescent="0.25">
      <c r="A12" s="6" t="s">
        <v>14</v>
      </c>
    </row>
    <row r="14" spans="1:1" x14ac:dyDescent="0.25">
      <c r="A14" s="5" t="s">
        <v>15</v>
      </c>
    </row>
    <row r="15" spans="1:1" x14ac:dyDescent="0.25">
      <c r="A15" s="6" t="s">
        <v>16</v>
      </c>
    </row>
    <row r="16" spans="1:1" x14ac:dyDescent="0.25">
      <c r="A16" s="6" t="s">
        <v>17</v>
      </c>
    </row>
    <row r="17" spans="1:1" x14ac:dyDescent="0.25">
      <c r="A17" s="6" t="s">
        <v>18</v>
      </c>
    </row>
    <row r="18" spans="1:1" x14ac:dyDescent="0.25">
      <c r="A18" s="6" t="s">
        <v>19</v>
      </c>
    </row>
    <row r="19" spans="1:1" x14ac:dyDescent="0.25">
      <c r="A19" s="6" t="s">
        <v>20</v>
      </c>
    </row>
    <row r="20" spans="1:1" x14ac:dyDescent="0.25">
      <c r="A20" s="6" t="s">
        <v>21</v>
      </c>
    </row>
    <row r="21" spans="1:1" x14ac:dyDescent="0.25">
      <c r="A21" s="6" t="s">
        <v>22</v>
      </c>
    </row>
    <row r="22" spans="1:1" x14ac:dyDescent="0.25">
      <c r="A22" s="6" t="s">
        <v>23</v>
      </c>
    </row>
    <row r="24" spans="1:1" x14ac:dyDescent="0.25">
      <c r="A24" s="5" t="s">
        <v>24</v>
      </c>
    </row>
    <row r="25" spans="1:1" x14ac:dyDescent="0.25">
      <c r="A25" s="6" t="s">
        <v>25</v>
      </c>
    </row>
    <row r="26" spans="1:1" x14ac:dyDescent="0.25">
      <c r="A26" s="6" t="s">
        <v>26</v>
      </c>
    </row>
    <row r="27" spans="1:1" x14ac:dyDescent="0.25">
      <c r="A27" s="6" t="s">
        <v>27</v>
      </c>
    </row>
    <row r="29" spans="1:1" x14ac:dyDescent="0.25">
      <c r="A29" s="5" t="s">
        <v>28</v>
      </c>
    </row>
    <row r="30" spans="1:1" x14ac:dyDescent="0.25">
      <c r="A30" s="6" t="s">
        <v>29</v>
      </c>
    </row>
    <row r="31" spans="1:1" x14ac:dyDescent="0.25">
      <c r="A31" s="6" t="s">
        <v>30</v>
      </c>
    </row>
    <row r="32" spans="1:1" x14ac:dyDescent="0.25">
      <c r="A32" s="6" t="s">
        <v>31</v>
      </c>
    </row>
    <row r="33" spans="1:1" x14ac:dyDescent="0.25">
      <c r="A33" s="6" t="s">
        <v>32</v>
      </c>
    </row>
    <row r="35" spans="1:1" x14ac:dyDescent="0.25">
      <c r="A35" s="5" t="s">
        <v>33</v>
      </c>
    </row>
    <row r="36" spans="1:1" x14ac:dyDescent="0.25">
      <c r="A36" s="6" t="s">
        <v>34</v>
      </c>
    </row>
    <row r="37" spans="1:1" x14ac:dyDescent="0.25">
      <c r="A37" s="6" t="s">
        <v>35</v>
      </c>
    </row>
    <row r="38" spans="1:1" x14ac:dyDescent="0.25">
      <c r="A38" s="6" t="s">
        <v>36</v>
      </c>
    </row>
    <row r="39" spans="1:1" x14ac:dyDescent="0.25">
      <c r="A39" s="6" t="s">
        <v>37</v>
      </c>
    </row>
    <row r="40" spans="1:1" x14ac:dyDescent="0.25">
      <c r="A40" s="6" t="s">
        <v>38</v>
      </c>
    </row>
    <row r="41" spans="1:1" x14ac:dyDescent="0.25">
      <c r="A41" s="6" t="s">
        <v>39</v>
      </c>
    </row>
    <row r="43" spans="1:1" x14ac:dyDescent="0.25">
      <c r="A43" s="5" t="s">
        <v>40</v>
      </c>
    </row>
    <row r="44" spans="1:1" x14ac:dyDescent="0.25">
      <c r="A44" s="6" t="s">
        <v>41</v>
      </c>
    </row>
    <row r="45" spans="1:1" x14ac:dyDescent="0.25">
      <c r="A45" s="6" t="s">
        <v>42</v>
      </c>
    </row>
    <row r="46" spans="1:1" x14ac:dyDescent="0.25">
      <c r="A46" s="6" t="s">
        <v>43</v>
      </c>
    </row>
    <row r="48" spans="1:1" x14ac:dyDescent="0.25">
      <c r="A48" s="5" t="s">
        <v>44</v>
      </c>
    </row>
    <row r="49" spans="1:1" x14ac:dyDescent="0.25">
      <c r="A49" s="6" t="s">
        <v>45</v>
      </c>
    </row>
    <row r="50" spans="1:1" x14ac:dyDescent="0.25">
      <c r="A50" s="6" t="s">
        <v>46</v>
      </c>
    </row>
    <row r="51" spans="1:1" x14ac:dyDescent="0.25">
      <c r="A51" s="6" t="s">
        <v>47</v>
      </c>
    </row>
    <row r="52" spans="1:1" x14ac:dyDescent="0.25">
      <c r="A52" s="6" t="s">
        <v>48</v>
      </c>
    </row>
    <row r="53" spans="1:1" x14ac:dyDescent="0.25">
      <c r="A53" s="6" t="s">
        <v>49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30" customWidth="1"/>
    <col min="3" max="3" width="62" customWidth="1"/>
    <col min="10" max="14" width="20" customWidth="1"/>
  </cols>
  <sheetData>
    <row r="1" spans="1:14" x14ac:dyDescent="0.25">
      <c r="A1" s="5" t="s">
        <v>50</v>
      </c>
      <c r="J1" s="7" t="s">
        <v>51</v>
      </c>
      <c r="K1" s="7" t="s">
        <v>52</v>
      </c>
      <c r="L1" s="7" t="s">
        <v>53</v>
      </c>
      <c r="M1" s="7" t="s">
        <v>54</v>
      </c>
      <c r="N1" s="7" t="s">
        <v>55</v>
      </c>
    </row>
    <row r="2" spans="1:14" s="1" customFormat="1" x14ac:dyDescent="0.25">
      <c r="A2" s="2" t="s">
        <v>1</v>
      </c>
      <c r="B2" s="2" t="s">
        <v>56</v>
      </c>
      <c r="C2" s="2" t="s">
        <v>57</v>
      </c>
      <c r="J2" s="4">
        <v>4</v>
      </c>
      <c r="K2" s="4" t="s">
        <v>58</v>
      </c>
      <c r="L2" s="4">
        <v>1</v>
      </c>
      <c r="M2" s="4" t="s">
        <v>59</v>
      </c>
      <c r="N2" s="4" t="s">
        <v>60</v>
      </c>
    </row>
    <row r="3" spans="1:14" s="3" customFormat="1" x14ac:dyDescent="0.25">
      <c r="A3" s="4">
        <v>4</v>
      </c>
      <c r="B3" s="4" t="s">
        <v>61</v>
      </c>
      <c r="C3" s="4" t="s">
        <v>62</v>
      </c>
      <c r="J3" s="4">
        <v>3</v>
      </c>
      <c r="K3" s="4" t="s">
        <v>63</v>
      </c>
      <c r="L3" s="4">
        <v>2</v>
      </c>
      <c r="M3" s="4" t="s">
        <v>64</v>
      </c>
      <c r="N3" s="4" t="s">
        <v>65</v>
      </c>
    </row>
    <row r="4" spans="1:14" s="3" customFormat="1" x14ac:dyDescent="0.25">
      <c r="A4" s="4">
        <v>3</v>
      </c>
      <c r="B4" s="4" t="s">
        <v>66</v>
      </c>
      <c r="C4" s="4" t="s">
        <v>67</v>
      </c>
      <c r="J4" s="4">
        <v>2</v>
      </c>
      <c r="K4" s="4" t="s">
        <v>68</v>
      </c>
      <c r="L4" s="4">
        <v>3</v>
      </c>
      <c r="N4" s="4" t="s">
        <v>69</v>
      </c>
    </row>
    <row r="5" spans="1:14" s="3" customFormat="1" x14ac:dyDescent="0.25">
      <c r="A5" s="4">
        <v>2</v>
      </c>
      <c r="B5" s="4" t="s">
        <v>70</v>
      </c>
      <c r="C5" s="4" t="s">
        <v>71</v>
      </c>
      <c r="J5" s="4">
        <v>1</v>
      </c>
      <c r="K5" s="4" t="s">
        <v>72</v>
      </c>
      <c r="N5" s="4" t="s">
        <v>73</v>
      </c>
    </row>
    <row r="6" spans="1:11" s="3" customFormat="1" x14ac:dyDescent="0.25">
      <c r="A6" s="4">
        <v>1</v>
      </c>
      <c r="B6" s="4" t="s">
        <v>74</v>
      </c>
      <c r="C6" s="4" t="s">
        <v>75</v>
      </c>
      <c r="K6" s="4" t="s">
        <v>76</v>
      </c>
    </row>
    <row r="7" spans="11:11" x14ac:dyDescent="0.25">
      <c r="K7" s="4" t="s">
        <v>77</v>
      </c>
    </row>
    <row r="8" spans="1:1" x14ac:dyDescent="0.25">
      <c r="A8" s="5" t="s">
        <v>78</v>
      </c>
    </row>
    <row r="9" spans="1:3" s="1" customFormat="1" x14ac:dyDescent="0.25">
      <c r="A9" s="2" t="s">
        <v>1</v>
      </c>
      <c r="B9" s="2" t="s">
        <v>56</v>
      </c>
      <c r="C9" s="2" t="s">
        <v>57</v>
      </c>
    </row>
    <row r="10" spans="1:3" s="3" customFormat="1" x14ac:dyDescent="0.25">
      <c r="A10" s="4">
        <v>4</v>
      </c>
      <c r="B10" s="4" t="s">
        <v>79</v>
      </c>
      <c r="C10" s="4" t="s">
        <v>80</v>
      </c>
    </row>
    <row r="11" spans="1:3" s="3" customFormat="1" x14ac:dyDescent="0.25">
      <c r="A11" s="4">
        <v>3</v>
      </c>
      <c r="B11" s="4" t="s">
        <v>81</v>
      </c>
      <c r="C11" s="4" t="s">
        <v>82</v>
      </c>
    </row>
    <row r="12" spans="1:3" s="3" customFormat="1" x14ac:dyDescent="0.25">
      <c r="A12" s="4">
        <v>2</v>
      </c>
      <c r="B12" s="4" t="s">
        <v>83</v>
      </c>
      <c r="C12" s="4" t="s">
        <v>84</v>
      </c>
    </row>
    <row r="13" spans="1:3" s="3" customFormat="1" x14ac:dyDescent="0.25">
      <c r="A13" s="4">
        <v>1</v>
      </c>
      <c r="B13" s="4" t="s">
        <v>85</v>
      </c>
      <c r="C13" s="4" t="s">
        <v>86</v>
      </c>
    </row>
    <row r="15" spans="1:1" x14ac:dyDescent="0.25">
      <c r="A15" s="5" t="s">
        <v>87</v>
      </c>
    </row>
    <row r="16" spans="1:3" s="1" customFormat="1" x14ac:dyDescent="0.25">
      <c r="A16" s="2" t="s">
        <v>1</v>
      </c>
      <c r="B16" s="2" t="s">
        <v>56</v>
      </c>
      <c r="C16" s="2" t="s">
        <v>57</v>
      </c>
    </row>
    <row r="17" spans="1:3" s="3" customFormat="1" x14ac:dyDescent="0.25">
      <c r="A17" s="4">
        <v>4</v>
      </c>
      <c r="B17" s="4" t="s">
        <v>88</v>
      </c>
      <c r="C17" s="4" t="s">
        <v>89</v>
      </c>
    </row>
    <row r="18" spans="1:3" s="3" customFormat="1" x14ac:dyDescent="0.25">
      <c r="A18" s="4">
        <v>3</v>
      </c>
      <c r="B18" s="4" t="s">
        <v>90</v>
      </c>
      <c r="C18" s="4" t="s">
        <v>91</v>
      </c>
    </row>
    <row r="19" spans="1:3" s="3" customFormat="1" x14ac:dyDescent="0.25">
      <c r="A19" s="4">
        <v>2</v>
      </c>
      <c r="B19" s="4" t="s">
        <v>92</v>
      </c>
      <c r="C19" s="4" t="s">
        <v>93</v>
      </c>
    </row>
    <row r="20" spans="1:3" s="3" customFormat="1" x14ac:dyDescent="0.25">
      <c r="A20" s="4">
        <v>1</v>
      </c>
      <c r="B20" s="4" t="s">
        <v>94</v>
      </c>
      <c r="C20" s="4" t="s">
        <v>95</v>
      </c>
    </row>
    <row r="22" spans="1:1" x14ac:dyDescent="0.25">
      <c r="A22" s="5" t="s">
        <v>96</v>
      </c>
    </row>
    <row r="23" spans="1:1" x14ac:dyDescent="0.25">
      <c r="A23" s="6" t="s">
        <v>97</v>
      </c>
    </row>
    <row r="24" spans="1:1" x14ac:dyDescent="0.25">
      <c r="A24" s="6" t="s">
        <v>98</v>
      </c>
    </row>
    <row r="26" spans="1:3" s="1" customFormat="1" x14ac:dyDescent="0.25">
      <c r="A26" s="2" t="s">
        <v>99</v>
      </c>
      <c r="B26" s="2" t="s">
        <v>100</v>
      </c>
      <c r="C26" s="2" t="s">
        <v>101</v>
      </c>
    </row>
    <row r="27" spans="1:3" s="8" customFormat="1" x14ac:dyDescent="0.25">
      <c r="A27" s="9" t="s">
        <v>102</v>
      </c>
      <c r="B27" s="9" t="s">
        <v>103</v>
      </c>
      <c r="C27" s="9" t="s">
        <v>104</v>
      </c>
    </row>
    <row r="28" spans="1:3" s="8" customFormat="1" x14ac:dyDescent="0.25">
      <c r="A28" s="10" t="s">
        <v>105</v>
      </c>
      <c r="B28" s="10" t="s">
        <v>106</v>
      </c>
      <c r="C28" s="10" t="s">
        <v>107</v>
      </c>
    </row>
    <row r="29" spans="1:3" s="8" customFormat="1" x14ac:dyDescent="0.25">
      <c r="A29" s="11" t="s">
        <v>108</v>
      </c>
      <c r="B29" s="11" t="s">
        <v>109</v>
      </c>
      <c r="C29" s="11" t="s">
        <v>110</v>
      </c>
    </row>
    <row r="30" spans="1:3" s="8" customFormat="1" x14ac:dyDescent="0.25">
      <c r="A30" s="12" t="s">
        <v>111</v>
      </c>
      <c r="B30" s="12" t="s">
        <v>112</v>
      </c>
      <c r="C30" s="12" t="s">
        <v>113</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12" customWidth="1"/>
    <col min="3" max="3" width="62" customWidth="1"/>
    <col min="4" max="4" width="26" customWidth="1"/>
    <col min="5" max="5" width="24" customWidth="1"/>
    <col min="6" max="6" width="26" customWidth="1"/>
  </cols>
  <sheetData>
    <row r="1" spans="1:6" s="1" customFormat="1" x14ac:dyDescent="0.25">
      <c r="A1" s="2" t="s">
        <v>114</v>
      </c>
      <c r="B1" s="2" t="s">
        <v>115</v>
      </c>
      <c r="C1" s="2" t="s">
        <v>116</v>
      </c>
      <c r="D1" s="2" t="s">
        <v>117</v>
      </c>
      <c r="E1" s="2" t="s">
        <v>118</v>
      </c>
      <c r="F1" s="2" t="s">
        <v>119</v>
      </c>
    </row>
    <row r="2" spans="1:6" s="3" customFormat="1" x14ac:dyDescent="0.25">
      <c r="A2" s="13" t="s">
        <v>59</v>
      </c>
      <c r="B2" s="13" t="s">
        <v>120</v>
      </c>
      <c r="C2" s="13" t="s">
        <v>121</v>
      </c>
      <c r="D2" s="13" t="s">
        <v>122</v>
      </c>
      <c r="E2" s="13" t="s">
        <v>123</v>
      </c>
      <c r="F2" s="13" t="s">
        <v>124</v>
      </c>
    </row>
    <row r="5" spans="1:1" x14ac:dyDescent="0.25">
      <c r="A5" s="5" t="s">
        <v>125</v>
      </c>
    </row>
    <row r="6" spans="1:1" x14ac:dyDescent="0.25">
      <c r="A6" s="6" t="s">
        <v>126</v>
      </c>
    </row>
    <row r="7" spans="1:1" x14ac:dyDescent="0.25">
      <c r="A7" s="6" t="s">
        <v>127</v>
      </c>
    </row>
    <row r="8" spans="1:1" x14ac:dyDescent="0.25">
      <c r="A8" s="6" t="s">
        <v>128</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8" customWidth="1"/>
    <col min="3" max="3" width="62" customWidth="1"/>
    <col min="4" max="4" width="22" customWidth="1"/>
    <col min="5" max="5" width="26" customWidth="1"/>
    <col min="6" max="6" width="20" customWidth="1"/>
    <col min="7" max="7" width="44" customWidth="1"/>
    <col min="8" max="8" width="16" customWidth="1"/>
  </cols>
  <sheetData>
    <row r="1" spans="1:8" s="1" customFormat="1" x14ac:dyDescent="0.25">
      <c r="A1" s="2" t="s">
        <v>129</v>
      </c>
      <c r="B1" s="2" t="s">
        <v>59</v>
      </c>
      <c r="C1" s="2" t="s">
        <v>130</v>
      </c>
      <c r="D1" s="2" t="s">
        <v>55</v>
      </c>
      <c r="E1" s="2" t="s">
        <v>131</v>
      </c>
      <c r="F1" s="2" t="s">
        <v>132</v>
      </c>
      <c r="G1" s="2" t="s">
        <v>133</v>
      </c>
      <c r="H1" s="2" t="s">
        <v>134</v>
      </c>
    </row>
    <row r="2" spans="1:8" s="3" customFormat="1" x14ac:dyDescent="0.25">
      <c r="A2" s="13">
        <f>IF($C2="","","H-"&amp;TEXT(ROW()-1,"000"))</f>
      </c>
      <c r="B2" s="13" t="s">
        <v>59</v>
      </c>
      <c r="C2" s="13" t="s">
        <v>135</v>
      </c>
      <c r="D2" s="13" t="s">
        <v>60</v>
      </c>
      <c r="E2" s="13" t="s">
        <v>136</v>
      </c>
      <c r="F2" s="13" t="s">
        <v>76</v>
      </c>
      <c r="G2" s="13" t="s">
        <v>137</v>
      </c>
      <c r="H2" s="13">
        <f>IF($C2="","",IF(COUNTIF(Severidad!$A$2:$A$1000,$A2)=0,"sin puntuar","ok"))</f>
      </c>
    </row>
    <row r="3" spans="1:8" s="3" customFormat="1" x14ac:dyDescent="0.25">
      <c r="A3" s="13">
        <f>IF($C3="","","H-"&amp;TEXT(ROW()-1,"000"))</f>
      </c>
      <c r="B3" s="13" t="s">
        <v>59</v>
      </c>
      <c r="C3" s="13" t="s">
        <v>138</v>
      </c>
      <c r="D3" s="13" t="s">
        <v>65</v>
      </c>
      <c r="E3" s="13" t="s">
        <v>139</v>
      </c>
      <c r="F3" s="13" t="s">
        <v>72</v>
      </c>
      <c r="G3" s="13" t="s">
        <v>140</v>
      </c>
      <c r="H3" s="13">
        <f>IF($C3="","",IF(COUNTIF(Severidad!$A$2:$A$1000,$A3)=0,"sin puntuar","ok"))</f>
      </c>
    </row>
    <row r="4" spans="1:8" s="3" customFormat="1" x14ac:dyDescent="0.25">
      <c r="A4" s="13">
        <f>IF($C4="","","H-"&amp;TEXT(ROW()-1,"000"))</f>
      </c>
      <c r="B4" s="13" t="s">
        <v>59</v>
      </c>
      <c r="C4" s="13" t="s">
        <v>141</v>
      </c>
      <c r="D4" s="13" t="s">
        <v>60</v>
      </c>
      <c r="E4" s="13" t="s">
        <v>142</v>
      </c>
      <c r="F4" s="13" t="s">
        <v>68</v>
      </c>
      <c r="G4" s="13" t="s">
        <v>143</v>
      </c>
      <c r="H4" s="13">
        <f>IF($C4="","",IF(COUNTIF(Severidad!$A$2:$A$1000,$A4)=0,"sin puntuar","ok"))</f>
      </c>
    </row>
    <row r="5" spans="1:8" s="3" customFormat="1" x14ac:dyDescent="0.25">
      <c r="A5" s="13">
        <f>IF($C5="","","H-"&amp;TEXT(ROW()-1,"000"))</f>
      </c>
      <c r="B5" s="13" t="s">
        <v>59</v>
      </c>
      <c r="C5" s="13" t="s">
        <v>144</v>
      </c>
      <c r="D5" s="13" t="s">
        <v>69</v>
      </c>
      <c r="E5" s="13" t="s">
        <v>145</v>
      </c>
      <c r="F5" s="13" t="s">
        <v>63</v>
      </c>
      <c r="G5" s="13" t="s">
        <v>146</v>
      </c>
      <c r="H5" s="13">
        <f>IF($C5="","",IF(COUNTIF(Severidad!$A$2:$A$1000,$A5)=0,"sin puntuar","ok"))</f>
      </c>
    </row>
    <row r="6" spans="1:8" s="3" customFormat="1" x14ac:dyDescent="0.25">
      <c r="A6" s="13">
        <f>IF($C6="","","H-"&amp;TEXT(ROW()-1,"000"))</f>
      </c>
      <c r="B6" s="13" t="s">
        <v>59</v>
      </c>
      <c r="C6" s="13" t="s">
        <v>147</v>
      </c>
      <c r="D6" s="13" t="s">
        <v>69</v>
      </c>
      <c r="E6" s="13" t="s">
        <v>148</v>
      </c>
      <c r="F6" s="13" t="s">
        <v>58</v>
      </c>
      <c r="G6" s="13" t="s">
        <v>149</v>
      </c>
      <c r="H6" s="13">
        <f>IF($C6="","",IF(COUNTIF(Severidad!$A$2:$A$1000,$A6)=0,"sin puntuar","ok"))</f>
      </c>
    </row>
    <row r="7" spans="1:8" x14ac:dyDescent="0.25">
      <c r="A7">
        <f>IF($C7="","","H-"&amp;TEXT(ROW()-1,"000"))</f>
      </c>
      <c r="H7">
        <f>IF($C7="","",IF(COUNTIF(Severidad!$A$2:$A$1000,$A7)=0,"sin puntuar","ok"))</f>
      </c>
    </row>
  </sheetData>
  <autoFilter ref="A1:H1000"/>
  <dataValidations count="3">
    <dataValidation type="list" allowBlank="1" showErrorMessage="1" errorStyle="stop" errorTitle="Valor fuera de la lista" error="Usa uno de los valores de la hoja Rubrica." sqref="B2:B1000">
      <formula1>=Rubrica!$M$2:$M$3</formula1>
    </dataValidation>
    <dataValidation type="list" showErrorMessage="1" errorStyle="stop" errorTitle="Valor fuera de la lista" error="Usa uno de los valores de la hoja Rubrica." sqref="D2:D1000">
      <formula1>=Rubrica!$N$2:$N$5</formula1>
    </dataValidation>
    <dataValidation type="list" showErrorMessage="1" errorStyle="stop" errorTitle="Valor fuera de la lista" error="Usa uno de los valores de la hoja Rubrica." sqref="F2:F1000">
      <formula1>=Rubrica!$K$2:$K$7</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62" customWidth="1"/>
    <col min="3" max="3" width="20" customWidth="1"/>
    <col min="8" max="8" width="16" customWidth="1"/>
    <col min="10" max="10" width="14" customWidth="1"/>
    <col min="11" max="11" width="12" customWidth="1"/>
    <col min="12" max="12" width="16" customWidth="1"/>
    <col min="13" max="13" width="18" customWidth="1"/>
  </cols>
  <sheetData>
    <row r="1" spans="1:13" s="1" customFormat="1" x14ac:dyDescent="0.25">
      <c r="A1" s="2" t="s">
        <v>129</v>
      </c>
      <c r="B1" s="2" t="s">
        <v>130</v>
      </c>
      <c r="C1" s="2" t="s">
        <v>132</v>
      </c>
      <c r="D1" s="2" t="s">
        <v>150</v>
      </c>
      <c r="E1" s="2" t="s">
        <v>151</v>
      </c>
      <c r="F1" s="2" t="s">
        <v>152</v>
      </c>
      <c r="G1" s="2" t="s">
        <v>153</v>
      </c>
      <c r="H1" s="2" t="s">
        <v>100</v>
      </c>
      <c r="I1" s="2" t="s">
        <v>154</v>
      </c>
      <c r="J1" s="2" t="s">
        <v>155</v>
      </c>
      <c r="K1" s="2" t="s">
        <v>156</v>
      </c>
      <c r="L1" s="2" t="s">
        <v>157</v>
      </c>
      <c r="M1" s="2" t="s">
        <v>158</v>
      </c>
    </row>
    <row r="2" spans="1:13" s="3" customFormat="1" x14ac:dyDescent="0.25">
      <c r="A2" s="13" t="s">
        <v>159</v>
      </c>
      <c r="B2" s="13">
        <f>IF($A2="","",IFERROR(VLOOKUP($A2,Hallazgos!$A:$G,3,FALSE),""))</f>
      </c>
      <c r="C2" s="13">
        <f>IF($A2="","",IFERROR(VLOOKUP($A2,Hallazgos!$A:$G,6,FALSE),""))</f>
      </c>
      <c r="D2" s="13">
        <v>3</v>
      </c>
      <c r="E2" s="13">
        <v>4</v>
      </c>
      <c r="F2" s="13">
        <v>4</v>
      </c>
      <c r="G2" s="13">
        <f>IF(COUNTA(D2:F2)&lt;3,"",ROUND(D2*0.4+E2*0.4+F2*0.2,1))</f>
      </c>
      <c r="H2" s="13">
        <f>IF(G2="","",IF(E2=4,IF(G2&gt;=3.5,"1 · Crítico","2 · Mayor"),IF(G2&gt;=3.5,"1 · Crítico",IF(G2&gt;=2.5,"2 · Mayor",IF(G2&gt;=1.5,"3 · Menor",IF(G2&gt;0,"4 · Cosmético",""))))))</f>
      </c>
      <c r="I2" s="13">
        <v>3</v>
      </c>
      <c r="J2" s="13">
        <f>IF(OR(G2="",I2=""),"",IF(AND(G2&gt;=2.5,I2&lt;=2),"Ahora",IF(G2&gt;=2.5,"Planificar",IF(I2&lt;=2,"Rellenar","Descartar"))))</f>
      </c>
      <c r="K2" s="13">
        <f>IF(OR(G2="",E2&lt;&gt;4),"",IF(G2&lt;2.5,"sí",""))</f>
      </c>
      <c r="L2" s="13">
        <f>IF($A2="","",IFERROR(VLOOKUP($A2,Hallazgos!$A:$G,2,FALSE),""))</f>
      </c>
      <c r="M2" s="13">
        <f>IF($A2="","",IF(COUNTIF(Hallazgos!$A$2:$A$1000,$A2)=0,"sin vínculo",IF(EXACT($B2,IFERROR(VLOOKUP($A2,Hallazgos!$A:$G,3,FALSE),"")),"ok","texto divergente")))</f>
      </c>
    </row>
    <row r="3" spans="1:13" s="3" customFormat="1" x14ac:dyDescent="0.25">
      <c r="A3" s="13" t="s">
        <v>160</v>
      </c>
      <c r="B3" s="13">
        <f>IF($A3="","",IFERROR(VLOOKUP($A3,Hallazgos!$A:$G,3,FALSE),""))</f>
      </c>
      <c r="C3" s="13">
        <f>IF($A3="","",IFERROR(VLOOKUP($A3,Hallazgos!$A:$G,6,FALSE),""))</f>
      </c>
      <c r="D3" s="13">
        <v>4</v>
      </c>
      <c r="E3" s="13">
        <v>4</v>
      </c>
      <c r="F3" s="13">
        <v>3</v>
      </c>
      <c r="G3" s="13">
        <f>IF(COUNTA(D3:F3)&lt;3,"",ROUND(D3*0.4+E3*0.4+F3*0.2,1))</f>
      </c>
      <c r="H3" s="13">
        <f>IF(G3="","",IF(E3=4,IF(G3&gt;=3.5,"1 · Crítico","2 · Mayor"),IF(G3&gt;=3.5,"1 · Crítico",IF(G3&gt;=2.5,"2 · Mayor",IF(G3&gt;=1.5,"3 · Menor",IF(G3&gt;0,"4 · Cosmético",""))))))</f>
      </c>
      <c r="I3" s="13">
        <v>1</v>
      </c>
      <c r="J3" s="13">
        <f>IF(OR(G3="",I3=""),"",IF(AND(G3&gt;=2.5,I3&lt;=2),"Ahora",IF(G3&gt;=2.5,"Planificar",IF(I3&lt;=2,"Rellenar","Descartar"))))</f>
      </c>
      <c r="K3" s="13">
        <f>IF(OR(G3="",E3&lt;&gt;4),"",IF(G3&lt;2.5,"sí",""))</f>
      </c>
      <c r="L3" s="13">
        <f>IF($A3="","",IFERROR(VLOOKUP($A3,Hallazgos!$A:$G,2,FALSE),""))</f>
      </c>
      <c r="M3" s="13">
        <f>IF($A3="","",IF(COUNTIF(Hallazgos!$A$2:$A$1000,$A3)=0,"sin vínculo",IF(EXACT($B3,IFERROR(VLOOKUP($A3,Hallazgos!$A:$G,3,FALSE),"")),"ok","texto divergente")))</f>
      </c>
    </row>
    <row r="4" spans="1:13" s="3" customFormat="1" x14ac:dyDescent="0.25">
      <c r="A4" s="13" t="s">
        <v>161</v>
      </c>
      <c r="B4" s="13">
        <f>IF($A4="","",IFERROR(VLOOKUP($A4,Hallazgos!$A:$G,3,FALSE),""))</f>
      </c>
      <c r="C4" s="13">
        <f>IF($A4="","",IFERROR(VLOOKUP($A4,Hallazgos!$A:$G,6,FALSE),""))</f>
      </c>
      <c r="D4" s="13">
        <v>3</v>
      </c>
      <c r="E4" s="13">
        <v>3</v>
      </c>
      <c r="F4" s="13">
        <v>2</v>
      </c>
      <c r="G4" s="13">
        <f>IF(COUNTA(D4:F4)&lt;3,"",ROUND(D4*0.4+E4*0.4+F4*0.2,1))</f>
      </c>
      <c r="H4" s="13">
        <f>IF(G4="","",IF(E4=4,IF(G4&gt;=3.5,"1 · Crítico","2 · Mayor"),IF(G4&gt;=3.5,"1 · Crítico",IF(G4&gt;=2.5,"2 · Mayor",IF(G4&gt;=1.5,"3 · Menor",IF(G4&gt;0,"4 · Cosmético",""))))))</f>
      </c>
      <c r="I4" s="13">
        <v>1</v>
      </c>
      <c r="J4" s="13">
        <f>IF(OR(G4="",I4=""),"",IF(AND(G4&gt;=2.5,I4&lt;=2),"Ahora",IF(G4&gt;=2.5,"Planificar",IF(I4&lt;=2,"Rellenar","Descartar"))))</f>
      </c>
      <c r="K4" s="13">
        <f>IF(OR(G4="",E4&lt;&gt;4),"",IF(G4&lt;2.5,"sí",""))</f>
      </c>
      <c r="L4" s="13">
        <f>IF($A4="","",IFERROR(VLOOKUP($A4,Hallazgos!$A:$G,2,FALSE),""))</f>
      </c>
      <c r="M4" s="13">
        <f>IF($A4="","",IF(COUNTIF(Hallazgos!$A$2:$A$1000,$A4)=0,"sin vínculo",IF(EXACT($B4,IFERROR(VLOOKUP($A4,Hallazgos!$A:$G,3,FALSE),"")),"ok","texto divergente")))</f>
      </c>
    </row>
    <row r="5" spans="1:13" s="3" customFormat="1" x14ac:dyDescent="0.25">
      <c r="A5" s="13" t="s">
        <v>162</v>
      </c>
      <c r="B5" s="13">
        <f>IF($A5="","",IFERROR(VLOOKUP($A5,Hallazgos!$A:$G,3,FALSE),""))</f>
      </c>
      <c r="C5" s="13">
        <f>IF($A5="","",IFERROR(VLOOKUP($A5,Hallazgos!$A:$G,6,FALSE),""))</f>
      </c>
      <c r="D5" s="13">
        <v>4</v>
      </c>
      <c r="E5" s="13">
        <v>2</v>
      </c>
      <c r="F5" s="13">
        <v>2</v>
      </c>
      <c r="G5" s="13">
        <f>IF(COUNTA(D5:F5)&lt;3,"",ROUND(D5*0.4+E5*0.4+F5*0.2,1))</f>
      </c>
      <c r="H5" s="13">
        <f>IF(G5="","",IF(E5=4,IF(G5&gt;=3.5,"1 · Crítico","2 · Mayor"),IF(G5&gt;=3.5,"1 · Crítico",IF(G5&gt;=2.5,"2 · Mayor",IF(G5&gt;=1.5,"3 · Menor",IF(G5&gt;0,"4 · Cosmético",""))))))</f>
      </c>
      <c r="I5" s="13">
        <v>1</v>
      </c>
      <c r="J5" s="13">
        <f>IF(OR(G5="",I5=""),"",IF(AND(G5&gt;=2.5,I5&lt;=2),"Ahora",IF(G5&gt;=2.5,"Planificar",IF(I5&lt;=2,"Rellenar","Descartar"))))</f>
      </c>
      <c r="K5" s="13">
        <f>IF(OR(G5="",E5&lt;&gt;4),"",IF(G5&lt;2.5,"sí",""))</f>
      </c>
      <c r="L5" s="13">
        <f>IF($A5="","",IFERROR(VLOOKUP($A5,Hallazgos!$A:$G,2,FALSE),""))</f>
      </c>
      <c r="M5" s="13">
        <f>IF($A5="","",IF(COUNTIF(Hallazgos!$A$2:$A$1000,$A5)=0,"sin vínculo",IF(EXACT($B5,IFERROR(VLOOKUP($A5,Hallazgos!$A:$G,3,FALSE),"")),"ok","texto divergente")))</f>
      </c>
    </row>
    <row r="6" spans="1:13" s="3" customFormat="1" x14ac:dyDescent="0.25">
      <c r="A6" s="13" t="s">
        <v>163</v>
      </c>
      <c r="B6" s="13">
        <f>IF($A6="","",IFERROR(VLOOKUP($A6,Hallazgos!$A:$G,3,FALSE),""))</f>
      </c>
      <c r="C6" s="13">
        <f>IF($A6="","",IFERROR(VLOOKUP($A6,Hallazgos!$A:$G,6,FALSE),""))</f>
      </c>
      <c r="D6" s="13">
        <v>2</v>
      </c>
      <c r="E6" s="13">
        <v>1</v>
      </c>
      <c r="F6" s="13">
        <v>1</v>
      </c>
      <c r="G6" s="13">
        <f>IF(COUNTA(D6:F6)&lt;3,"",ROUND(D6*0.4+E6*0.4+F6*0.2,1))</f>
      </c>
      <c r="H6" s="13">
        <f>IF(G6="","",IF(E6=4,IF(G6&gt;=3.5,"1 · Crítico","2 · Mayor"),IF(G6&gt;=3.5,"1 · Crítico",IF(G6&gt;=2.5,"2 · Mayor",IF(G6&gt;=1.5,"3 · Menor",IF(G6&gt;0,"4 · Cosmético",""))))))</f>
      </c>
      <c r="I6" s="13">
        <v>1</v>
      </c>
      <c r="J6" s="13">
        <f>IF(OR(G6="",I6=""),"",IF(AND(G6&gt;=2.5,I6&lt;=2),"Ahora",IF(G6&gt;=2.5,"Planificar",IF(I6&lt;=2,"Rellenar","Descartar"))))</f>
      </c>
      <c r="K6" s="13">
        <f>IF(OR(G6="",E6&lt;&gt;4),"",IF(G6&lt;2.5,"sí",""))</f>
      </c>
      <c r="L6" s="13">
        <f>IF($A6="","",IFERROR(VLOOKUP($A6,Hallazgos!$A:$G,2,FALSE),""))</f>
      </c>
      <c r="M6" s="13">
        <f>IF($A6="","",IF(COUNTIF(Hallazgos!$A$2:$A$1000,$A6)=0,"sin vínculo",IF(EXACT($B6,IFERROR(VLOOKUP($A6,Hallazgos!$A:$G,3,FALSE),"")),"ok","texto divergente")))</f>
      </c>
    </row>
    <row r="7" spans="1:13" s="3" customFormat="1" x14ac:dyDescent="0.25">
      <c r="A7" s="4" t="s">
        <v>64</v>
      </c>
      <c r="B7" s="4">
        <f>IF($A7="","",IFERROR(VLOOKUP($A7,Hallazgos!$A:$G,3,FALSE),""))</f>
      </c>
      <c r="C7" s="4">
        <f>IF($A7="","",IFERROR(VLOOKUP($A7,Hallazgos!$A:$G,6,FALSE),""))</f>
      </c>
      <c r="D7" s="4" t="s">
        <v>64</v>
      </c>
      <c r="E7" s="4" t="s">
        <v>64</v>
      </c>
      <c r="F7" s="4" t="s">
        <v>64</v>
      </c>
      <c r="G7" s="4">
        <f>IF(COUNTA(D7:F7)&lt;3,"",ROUND(D7*0.4+E7*0.4+F7*0.2,1))</f>
      </c>
      <c r="H7" s="4">
        <f>IF(G7="","",IF(E7=4,IF(G7&gt;=3.5,"1 · Crítico","2 · Mayor"),IF(G7&gt;=3.5,"1 · Crítico",IF(G7&gt;=2.5,"2 · Mayor",IF(G7&gt;=1.5,"3 · Menor",IF(G7&gt;0,"4 · Cosmético",""))))))</f>
      </c>
      <c r="I7" s="4" t="s">
        <v>64</v>
      </c>
      <c r="J7" s="4">
        <f>IF(OR(G7="",I7=""),"",IF(AND(G7&gt;=2.5,I7&lt;=2),"Ahora",IF(G7&gt;=2.5,"Planificar",IF(I7&lt;=2,"Rellenar","Descartar"))))</f>
      </c>
      <c r="K7" s="4">
        <f>IF(OR(G7="",E7&lt;&gt;4),"",IF(G7&lt;2.5,"sí",""))</f>
      </c>
      <c r="L7" s="4">
        <f>IF($A7="","",IFERROR(VLOOKUP($A7,Hallazgos!$A:$G,2,FALSE),""))</f>
      </c>
      <c r="M7" s="4">
        <f>IF($A7="","",IF(COUNTIF(Hallazgos!$A$2:$A$1000,$A7)=0,"sin vínculo",IF(EXACT($B7,IFERROR(VLOOKUP($A7,Hallazgos!$A:$G,3,FALSE),"")),"ok","texto divergente")))</f>
      </c>
    </row>
  </sheetData>
  <autoFilter ref="A1:M1000"/>
  <dataValidations count="4">
    <dataValidation type="list" showInputMessage="1" promptTitle="Rúbrica" prompt="4 = Todos · 3 = Mayoría · 2 = Algunos · 1 = Aislado" showErrorMessage="1" errorStyle="stop" errorTitle="Valor fuera de la rúbrica" error="Usa uno de los valores de la hoja Rubrica." sqref="D2:D1000">
      <formula1>=Rubrica!$J$2:$J$5</formula1>
    </dataValidation>
    <dataValidation type="list" showInputMessage="1" promptTitle="Rúbrica" prompt="4 = Bloquea · 3 = Retrasa · 2 = Molesta · 1 = Cosmético" showErrorMessage="1" errorStyle="stop" errorTitle="Valor fuera de la rúbrica" error="Usa uno de los valores de la hoja Rubrica." sqref="E2:E1000">
      <formula1>=Rubrica!$J$2:$J$5</formula1>
    </dataValidation>
    <dataValidation type="list" showInputMessage="1" promptTitle="Rúbrica" prompt="4 = No se supera · 3 = Se supera con esfuerzo · 2 = Se supera al segundo intento · 1 = Puntual" showErrorMessage="1" errorStyle="stop" errorTitle="Valor fuera de la rúbrica" error="Usa uno de los valores de la hoja Rubrica." sqref="F2:F1000">
      <formula1>=Rubrica!$J$2:$J$5</formula1>
    </dataValidation>
    <dataValidation type="list" showInputMessage="1" promptTitle="Rúbrica" prompt="1 bajo · 2 medio · 3 alto" showErrorMessage="1" errorStyle="stop" errorTitle="Valor fuera de la rúbrica" error="Usa uno de los valores de la hoja Rubrica." sqref="I2:I1000">
      <formula1>=Rubrica!$L$2:$L$4</formula1>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pane ySplit="1" topLeftCell="A2" activePane="bottomLeft" state="frozen"/>
      <selection pane="bottomLeft"/>
    </sheetView>
  </sheetViews>
  <sheetFormatPr defaultRowHeight="15" outlineLevelRow="0" outlineLevelCol="0" x14ac:dyDescent="55"/>
  <cols>
    <col min="1" max="1" width="26" customWidth="1"/>
    <col min="2" max="2" width="14" customWidth="1"/>
    <col min="3" max="3" width="16" customWidth="1"/>
    <col min="4" max="4" width="26" customWidth="1"/>
    <col min="5" max="5" width="12" customWidth="1"/>
  </cols>
  <sheetData>
    <row r="1" spans="1:5" s="1" customFormat="1" x14ac:dyDescent="0.25">
      <c r="A1" s="2" t="s">
        <v>164</v>
      </c>
      <c r="B1" s="2" t="s">
        <v>1</v>
      </c>
      <c r="D1" s="7" t="s">
        <v>165</v>
      </c>
      <c r="E1" s="7" t="s">
        <v>1</v>
      </c>
    </row>
    <row r="2" spans="1:5" s="3" customFormat="1" x14ac:dyDescent="0.25">
      <c r="A2" s="4" t="s">
        <v>166</v>
      </c>
      <c r="B2" s="4">
        <f>COUNTIFS(Severidad!B2:B1000,"?*",Severidad!L2:L1000,"&lt;&gt;EJ")</f>
      </c>
      <c r="D2" s="4" t="s">
        <v>167</v>
      </c>
      <c r="E2" s="4">
        <f>COUNTIF('Mapa de análisis'!$A$2:$A$1000,"EJ")+COUNTIF(Hallazgos!$B$2:$B$1000,"EJ")+COUNTIF(Severidad!$L$2:$L$1000,"EJ")</f>
      </c>
    </row>
    <row r="3" spans="1:5" s="3" customFormat="1" x14ac:dyDescent="0.25">
      <c r="A3" s="4" t="s">
        <v>168</v>
      </c>
      <c r="B3" s="4">
        <f>IFERROR(AVERAGEIFS(Severidad!G2:G1000,Severidad!L2:L1000,"&lt;&gt;EJ"),"—")</f>
      </c>
      <c r="D3" s="4" t="s">
        <v>169</v>
      </c>
      <c r="E3" s="4">
        <f>COUNTIF(Severidad!$M$2:$M$1000,"sin vínculo")</f>
      </c>
    </row>
    <row r="4" spans="1:5" s="3" customFormat="1" x14ac:dyDescent="0.25">
      <c r="A4" s="4" t="s">
        <v>170</v>
      </c>
      <c r="B4" s="4">
        <f>COUNTIFS(Severidad!J2:J1000,"Ahora",Severidad!L2:L1000,"&lt;&gt;EJ")</f>
      </c>
      <c r="D4" s="4" t="s">
        <v>171</v>
      </c>
      <c r="E4" s="4">
        <f>COUNTIF(Severidad!$M$2:$M$1000,"texto divergente")</f>
      </c>
    </row>
    <row r="5" spans="1:5" s="3" customFormat="1" x14ac:dyDescent="0.25">
      <c r="A5" s="4" t="s">
        <v>172</v>
      </c>
      <c r="B5" s="4">
        <f>COUNTIF('Mapa de análisis'!$A$2:$A$1000,"EJ")+COUNTIF(Hallazgos!$B$2:$B$1000,"EJ")+COUNTIF(Severidad!$L$2:$L$1000,"EJ")+COUNTIF(Severidad!$M$2:$M$1000,"sin vínculo")+COUNTIF(Severidad!$M$2:$M$1000,"texto divergente")+COUNTIF(Hallazgos!$H$2:$H$1000,"sin puntuar")</f>
      </c>
      <c r="C5" s="14" t="s">
        <v>173</v>
      </c>
      <c r="D5" s="4" t="s">
        <v>174</v>
      </c>
      <c r="E5" s="4">
        <f>COUNTIF(Hallazgos!$H$2:$H$1000,"sin puntuar")</f>
      </c>
    </row>
    <row r="7" spans="1:4" x14ac:dyDescent="0.25">
      <c r="A7" s="5" t="s">
        <v>175</v>
      </c>
      <c r="D7" s="6" t="s">
        <v>176</v>
      </c>
    </row>
    <row r="8" spans="1:2" s="1" customFormat="1" x14ac:dyDescent="0.25">
      <c r="A8" s="2" t="s">
        <v>100</v>
      </c>
      <c r="B8" s="2" t="s">
        <v>177</v>
      </c>
    </row>
    <row r="9" spans="1:2" s="8" customFormat="1" x14ac:dyDescent="0.25">
      <c r="A9" s="9" t="s">
        <v>103</v>
      </c>
      <c r="B9" s="9">
        <f>COUNTIFS(Severidad!$H$2:$H$1000,$A9,Severidad!$L$2:$L$1000,"&lt;&gt;EJ")</f>
      </c>
    </row>
    <row r="10" spans="1:2" s="8" customFormat="1" x14ac:dyDescent="0.25">
      <c r="A10" s="10" t="s">
        <v>106</v>
      </c>
      <c r="B10" s="10">
        <f>COUNTIFS(Severidad!$H$2:$H$1000,$A10,Severidad!$L$2:$L$1000,"&lt;&gt;EJ")</f>
      </c>
    </row>
    <row r="11" spans="1:2" s="8" customFormat="1" x14ac:dyDescent="0.25">
      <c r="A11" s="11" t="s">
        <v>109</v>
      </c>
      <c r="B11" s="11">
        <f>COUNTIFS(Severidad!$H$2:$H$1000,$A11,Severidad!$L$2:$L$1000,"&lt;&gt;EJ")</f>
      </c>
    </row>
    <row r="12" spans="1:2" s="8" customFormat="1" x14ac:dyDescent="0.25">
      <c r="A12" s="12" t="s">
        <v>112</v>
      </c>
      <c r="B12" s="12">
        <f>COUNTIFS(Severidad!$H$2:$H$1000,$A12,Severidad!$L$2:$L$1000,"&lt;&gt;EJ")</f>
      </c>
    </row>
    <row r="14" spans="1:1" x14ac:dyDescent="0.25">
      <c r="A14" s="5" t="s">
        <v>178</v>
      </c>
    </row>
    <row r="15" spans="1:1" x14ac:dyDescent="0.25">
      <c r="A15" s="6" t="s">
        <v>179</v>
      </c>
    </row>
    <row r="16" spans="1:3" s="1" customFormat="1" x14ac:dyDescent="0.25">
      <c r="A16" s="2" t="s">
        <v>52</v>
      </c>
      <c r="B16" s="2" t="s">
        <v>177</v>
      </c>
      <c r="C16" s="2" t="s">
        <v>180</v>
      </c>
    </row>
    <row r="17" spans="1:3" s="3" customFormat="1" x14ac:dyDescent="0.25">
      <c r="A17" s="4" t="s">
        <v>58</v>
      </c>
      <c r="B17" s="4">
        <f>COUNTIFS(Severidad!$C$2:$C$1000,$A17,Severidad!$L$2:$L$1000,"&lt;&gt;EJ")</f>
      </c>
      <c r="C17" s="4">
        <f>IFERROR(AVERAGEIFS(Severidad!$G$2:$G$1000,Severidad!$C$2:$C$1000,$A17,Severidad!$L$2:$L$1000,"&lt;&gt;EJ"),"—")</f>
      </c>
    </row>
    <row r="18" spans="1:3" s="3" customFormat="1" x14ac:dyDescent="0.25">
      <c r="A18" s="4" t="s">
        <v>63</v>
      </c>
      <c r="B18" s="4">
        <f>COUNTIFS(Severidad!$C$2:$C$1000,$A18,Severidad!$L$2:$L$1000,"&lt;&gt;EJ")</f>
      </c>
      <c r="C18" s="4">
        <f>IFERROR(AVERAGEIFS(Severidad!$G$2:$G$1000,Severidad!$C$2:$C$1000,$A18,Severidad!$L$2:$L$1000,"&lt;&gt;EJ"),"—")</f>
      </c>
    </row>
    <row r="19" spans="1:3" s="3" customFormat="1" x14ac:dyDescent="0.25">
      <c r="A19" s="4" t="s">
        <v>68</v>
      </c>
      <c r="B19" s="4">
        <f>COUNTIFS(Severidad!$C$2:$C$1000,$A19,Severidad!$L$2:$L$1000,"&lt;&gt;EJ")</f>
      </c>
      <c r="C19" s="4">
        <f>IFERROR(AVERAGEIFS(Severidad!$G$2:$G$1000,Severidad!$C$2:$C$1000,$A19,Severidad!$L$2:$L$1000,"&lt;&gt;EJ"),"—")</f>
      </c>
    </row>
    <row r="20" spans="1:3" s="3" customFormat="1" x14ac:dyDescent="0.25">
      <c r="A20" s="4" t="s">
        <v>72</v>
      </c>
      <c r="B20" s="4">
        <f>COUNTIFS(Severidad!$C$2:$C$1000,$A20,Severidad!$L$2:$L$1000,"&lt;&gt;EJ")</f>
      </c>
      <c r="C20" s="4">
        <f>IFERROR(AVERAGEIFS(Severidad!$G$2:$G$1000,Severidad!$C$2:$C$1000,$A20,Severidad!$L$2:$L$1000,"&lt;&gt;EJ"),"—")</f>
      </c>
    </row>
    <row r="21" spans="1:3" s="3" customFormat="1" x14ac:dyDescent="0.25">
      <c r="A21" s="4" t="s">
        <v>76</v>
      </c>
      <c r="B21" s="4">
        <f>COUNTIFS(Severidad!$C$2:$C$1000,$A21,Severidad!$L$2:$L$1000,"&lt;&gt;EJ")</f>
      </c>
      <c r="C21" s="4">
        <f>IFERROR(AVERAGEIFS(Severidad!$G$2:$G$1000,Severidad!$C$2:$C$1000,$A21,Severidad!$L$2:$L$1000,"&lt;&gt;EJ"),"—")</f>
      </c>
    </row>
    <row r="22" spans="1:3" s="3" customFormat="1" x14ac:dyDescent="0.25">
      <c r="A22" s="4" t="s">
        <v>77</v>
      </c>
      <c r="B22" s="4">
        <f>COUNTIFS(Severidad!$C$2:$C$1000,$A22,Severidad!$L$2:$L$1000,"&lt;&gt;EJ")</f>
      </c>
      <c r="C22" s="4">
        <f>IFERROR(AVERAGEIFS(Severidad!$G$2:$G$1000,Severidad!$C$2:$C$1000,$A22,Severidad!$L$2:$L$1000,"&lt;&gt;EJ"),"—")</f>
      </c>
    </row>
    <row r="24" spans="1:1" x14ac:dyDescent="0.25">
      <c r="A24" s="5" t="s">
        <v>181</v>
      </c>
    </row>
    <row r="25" spans="1:2" s="1" customFormat="1" x14ac:dyDescent="0.25">
      <c r="A25" s="2" t="s">
        <v>55</v>
      </c>
      <c r="B25" s="2" t="s">
        <v>177</v>
      </c>
    </row>
    <row r="26" spans="1:2" s="3" customFormat="1" x14ac:dyDescent="0.25">
      <c r="A26" s="4" t="s">
        <v>60</v>
      </c>
      <c r="B26" s="4">
        <f>COUNTIFS(Hallazgos!$D$2:$D$1000,$A26,Hallazgos!$B$2:$B$1000,"&lt;&gt;EJ")</f>
      </c>
    </row>
    <row r="27" spans="1:2" s="3" customFormat="1" x14ac:dyDescent="0.25">
      <c r="A27" s="4" t="s">
        <v>65</v>
      </c>
      <c r="B27" s="4">
        <f>COUNTIFS(Hallazgos!$D$2:$D$1000,$A27,Hallazgos!$B$2:$B$1000,"&lt;&gt;EJ")</f>
      </c>
    </row>
    <row r="28" spans="1:2" s="3" customFormat="1" x14ac:dyDescent="0.25">
      <c r="A28" s="4" t="s">
        <v>69</v>
      </c>
      <c r="B28" s="4">
        <f>COUNTIFS(Hallazgos!$D$2:$D$1000,$A28,Hallazgos!$B$2:$B$1000,"&lt;&gt;EJ")</f>
      </c>
    </row>
    <row r="29" spans="1:2" s="3" customFormat="1" x14ac:dyDescent="0.25">
      <c r="A29" s="4" t="s">
        <v>73</v>
      </c>
      <c r="B29" s="4">
        <f>COUNTIFS(Hallazgos!$D$2:$D$1000,$A29,Hallazgos!$B$2:$B$1000,"&lt;&gt;EJ")</f>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Instrucciones</vt:lpstr>
      <vt:lpstr>Rubrica</vt:lpstr>
      <vt:lpstr>Mapa de análisis</vt:lpstr>
      <vt:lpstr>Hallazgos</vt:lpstr>
      <vt:lpstr>Severidad</vt:lpstr>
      <vt:lpstr>Resumen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UXR SpA · Paulina Contreras</dc:creator>
  <dc:title/>
  <dc:subject/>
  <dc:description/>
  <cp:keywords/>
  <cp:category/>
  <cp:lastModifiedBy>UXR SpA · Paulina Contreras</cp:lastModifiedBy>
  <dcterms:created xsi:type="dcterms:W3CDTF">2026-09-07T22:48:26Z</dcterms:created>
  <dcterms:modified xsi:type="dcterms:W3CDTF">2026-09-07T22:48:26Z</dcterms:modified>
</cp:coreProperties>
</file>